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orel\Downloads\"/>
    </mc:Choice>
  </mc:AlternateContent>
  <xr:revisionPtr revIDLastSave="0" documentId="8_{97BCE347-545D-4A15-8F2C-D4300001AA5F}" xr6:coauthVersionLast="47" xr6:coauthVersionMax="47" xr10:uidLastSave="{00000000-0000-0000-0000-000000000000}"/>
  <bookViews>
    <workbookView xWindow="-110" yWindow="-110" windowWidth="25820" windowHeight="13900" xr2:uid="{DA7AF8A6-8A3E-41B7-A2CA-F677A76BD47F}"/>
  </bookViews>
  <sheets>
    <sheet name="Sheet1" sheetId="1" r:id="rId1"/>
  </sheets>
  <definedNames>
    <definedName name="Z_1B6D6FD9_63CF_43ED_8C61_C695A31EE323_.wvu.Cols" localSheetId="0" hidden="1">Sheet1!$AI:$AW</definedName>
  </definedNames>
  <calcPr calcId="191029"/>
  <customWorkbookViews>
    <customWorkbookView name="Calculator" guid="{1B6D6FD9-63CF-43ED-8C61-C695A31EE323}" maximized="1" xWindow="-1147" yWindow="-2171" windowWidth="3862" windowHeight="218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" i="1" l="1"/>
  <c r="J5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K50" i="1"/>
  <c r="R57" i="1"/>
  <c r="R55" i="1"/>
  <c r="R53" i="1"/>
  <c r="R41" i="1"/>
  <c r="R38" i="1"/>
  <c r="R35" i="1"/>
  <c r="L44" i="1"/>
  <c r="H57" i="1"/>
  <c r="H55" i="1"/>
  <c r="H53" i="1"/>
  <c r="H41" i="1"/>
  <c r="H38" i="1"/>
  <c r="H35" i="1"/>
  <c r="AM6" i="1"/>
  <c r="D38" i="1" s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N6" i="1"/>
  <c r="AO50" i="1" l="1"/>
  <c r="AP52" i="1" s="1"/>
  <c r="AV52" i="1" s="1"/>
  <c r="AL50" i="1"/>
  <c r="AM51" i="1" s="1"/>
  <c r="AU51" i="1" s="1"/>
  <c r="AU5" i="1"/>
  <c r="D35" i="1"/>
  <c r="W16" i="1"/>
  <c r="W19" i="1"/>
  <c r="W22" i="1"/>
  <c r="W35" i="1"/>
  <c r="W38" i="1"/>
  <c r="W41" i="1"/>
  <c r="W53" i="1"/>
  <c r="W55" i="1"/>
  <c r="W57" i="1"/>
  <c r="D57" i="1"/>
  <c r="D53" i="1"/>
  <c r="D55" i="1"/>
  <c r="P44" i="1"/>
  <c r="P13" i="1"/>
  <c r="D16" i="1"/>
  <c r="D19" i="1"/>
  <c r="D22" i="1"/>
  <c r="D41" i="1"/>
  <c r="S16" i="1"/>
  <c r="S19" i="1"/>
  <c r="S38" i="1"/>
  <c r="S41" i="1"/>
  <c r="I19" i="1"/>
  <c r="I35" i="1"/>
  <c r="I38" i="1"/>
  <c r="S35" i="1"/>
  <c r="S53" i="1"/>
  <c r="I22" i="1"/>
  <c r="I41" i="1"/>
  <c r="S22" i="1"/>
  <c r="I57" i="1"/>
  <c r="S55" i="1"/>
  <c r="S57" i="1"/>
  <c r="M44" i="1"/>
  <c r="M13" i="1"/>
  <c r="I16" i="1"/>
  <c r="I53" i="1"/>
  <c r="I55" i="1"/>
  <c r="AP67" i="1" l="1"/>
  <c r="AV67" i="1" s="1"/>
  <c r="AP53" i="1"/>
  <c r="AV53" i="1" s="1"/>
  <c r="AP57" i="1"/>
  <c r="AV57" i="1" s="1"/>
  <c r="AP51" i="1"/>
  <c r="AV51" i="1" s="1"/>
  <c r="AP68" i="1"/>
  <c r="AV68" i="1" s="1"/>
  <c r="AP60" i="1"/>
  <c r="AV60" i="1" s="1"/>
  <c r="AP63" i="1"/>
  <c r="AV63" i="1" s="1"/>
  <c r="AP64" i="1"/>
  <c r="AV64" i="1" s="1"/>
  <c r="AM58" i="1"/>
  <c r="AU58" i="1" s="1"/>
  <c r="AM50" i="1"/>
  <c r="AU50" i="1" s="1"/>
  <c r="AP66" i="1"/>
  <c r="AV66" i="1" s="1"/>
  <c r="AP62" i="1"/>
  <c r="AV62" i="1" s="1"/>
  <c r="AP69" i="1"/>
  <c r="AV69" i="1" s="1"/>
  <c r="AP54" i="1"/>
  <c r="AV54" i="1" s="1"/>
  <c r="AP65" i="1"/>
  <c r="AV65" i="1" s="1"/>
  <c r="AP59" i="1"/>
  <c r="AV59" i="1" s="1"/>
  <c r="AM52" i="1"/>
  <c r="AU52" i="1" s="1"/>
  <c r="AP61" i="1"/>
  <c r="AV61" i="1" s="1"/>
  <c r="AP50" i="1"/>
  <c r="AV50" i="1" s="1"/>
  <c r="AP58" i="1"/>
  <c r="AV58" i="1" s="1"/>
  <c r="AP55" i="1"/>
  <c r="AV55" i="1" s="1"/>
  <c r="AP56" i="1"/>
  <c r="AV56" i="1" s="1"/>
  <c r="AR52" i="1"/>
  <c r="AT52" i="1"/>
  <c r="AM64" i="1"/>
  <c r="AU64" i="1" s="1"/>
  <c r="AM57" i="1"/>
  <c r="AU57" i="1" s="1"/>
  <c r="AM62" i="1"/>
  <c r="AU62" i="1" s="1"/>
  <c r="AM69" i="1"/>
  <c r="AU69" i="1" s="1"/>
  <c r="AM66" i="1"/>
  <c r="AU66" i="1" s="1"/>
  <c r="AM59" i="1"/>
  <c r="AU59" i="1" s="1"/>
  <c r="AM53" i="1"/>
  <c r="AU53" i="1" s="1"/>
  <c r="AM61" i="1"/>
  <c r="AU61" i="1" s="1"/>
  <c r="AM63" i="1"/>
  <c r="AU63" i="1" s="1"/>
  <c r="AM67" i="1"/>
  <c r="AU67" i="1" s="1"/>
  <c r="AM68" i="1"/>
  <c r="AU68" i="1" s="1"/>
  <c r="AM54" i="1"/>
  <c r="AU54" i="1" s="1"/>
  <c r="AM60" i="1"/>
  <c r="AU60" i="1" s="1"/>
  <c r="AM55" i="1"/>
  <c r="AU55" i="1" s="1"/>
  <c r="AM65" i="1"/>
  <c r="AU65" i="1" s="1"/>
  <c r="AM56" i="1"/>
  <c r="AU56" i="1" s="1"/>
  <c r="AR57" i="1" l="1"/>
  <c r="AT51" i="1"/>
  <c r="AR51" i="1"/>
  <c r="AT57" i="1"/>
  <c r="AR53" i="1"/>
  <c r="AT67" i="1"/>
  <c r="AT53" i="1"/>
  <c r="AR67" i="1"/>
  <c r="AT64" i="1"/>
  <c r="AR64" i="1"/>
  <c r="AT68" i="1"/>
  <c r="AT60" i="1"/>
  <c r="AW60" i="1" s="1" a="1"/>
  <c r="AW60" i="1" s="1"/>
  <c r="AR68" i="1"/>
  <c r="AR60" i="1"/>
  <c r="AT63" i="1"/>
  <c r="AT65" i="1"/>
  <c r="AT59" i="1"/>
  <c r="AR65" i="1"/>
  <c r="AS58" i="1"/>
  <c r="AT69" i="1"/>
  <c r="AR69" i="1"/>
  <c r="AR55" i="1"/>
  <c r="AT56" i="1"/>
  <c r="AT55" i="1"/>
  <c r="AR56" i="1"/>
  <c r="AT66" i="1"/>
  <c r="AR66" i="1"/>
  <c r="AR58" i="1"/>
  <c r="AT62" i="1"/>
  <c r="AT54" i="1"/>
  <c r="AT50" i="1"/>
  <c r="AR50" i="1"/>
  <c r="AT61" i="1"/>
  <c r="AW61" i="1" s="1" a="1"/>
  <c r="AW61" i="1" s="1"/>
  <c r="AR59" i="1"/>
  <c r="AT58" i="1"/>
  <c r="AR62" i="1"/>
  <c r="AR54" i="1"/>
  <c r="AQ58" i="1"/>
  <c r="AR63" i="1"/>
  <c r="AR61" i="1"/>
  <c r="AS50" i="1"/>
  <c r="AQ50" i="1"/>
  <c r="AQ52" i="1"/>
  <c r="AW52" i="1" s="1" a="1"/>
  <c r="AW52" i="1" s="1"/>
  <c r="R16" i="1" s="1"/>
  <c r="AS52" i="1"/>
  <c r="AQ65" i="1"/>
  <c r="AS65" i="1"/>
  <c r="AQ55" i="1"/>
  <c r="AS55" i="1"/>
  <c r="AQ60" i="1"/>
  <c r="AS60" i="1"/>
  <c r="AQ68" i="1"/>
  <c r="AS68" i="1"/>
  <c r="AQ63" i="1"/>
  <c r="AS63" i="1"/>
  <c r="AQ53" i="1"/>
  <c r="AS53" i="1"/>
  <c r="AQ69" i="1"/>
  <c r="AS69" i="1"/>
  <c r="AQ62" i="1"/>
  <c r="AS62" i="1"/>
  <c r="AQ51" i="1"/>
  <c r="AS51" i="1"/>
  <c r="AQ54" i="1"/>
  <c r="AS54" i="1"/>
  <c r="AQ67" i="1"/>
  <c r="AS67" i="1"/>
  <c r="AQ61" i="1"/>
  <c r="AS61" i="1"/>
  <c r="AQ59" i="1"/>
  <c r="AS59" i="1"/>
  <c r="AQ66" i="1"/>
  <c r="AS66" i="1"/>
  <c r="AQ57" i="1"/>
  <c r="AS57" i="1"/>
  <c r="AQ64" i="1"/>
  <c r="AS64" i="1"/>
  <c r="AQ56" i="1"/>
  <c r="AS56" i="1"/>
  <c r="AW69" i="1" l="1" a="1"/>
  <c r="AW69" i="1" s="1"/>
  <c r="AW65" i="1" a="1"/>
  <c r="AW65" i="1" s="1"/>
  <c r="AW50" i="1" a="1"/>
  <c r="AW50" i="1" s="1"/>
  <c r="L13" i="1" s="1"/>
  <c r="AW54" i="1" a="1"/>
  <c r="AW54" i="1" s="1"/>
  <c r="R19" i="1" s="1"/>
  <c r="AW51" i="1" a="1"/>
  <c r="AW51" i="1" s="1"/>
  <c r="H16" i="1" s="1"/>
  <c r="AW53" i="1" a="1"/>
  <c r="AW53" i="1" s="1"/>
  <c r="H19" i="1" s="1"/>
  <c r="AW58" i="1" a="1"/>
  <c r="AW58" i="1" s="1"/>
  <c r="AW68" i="1" a="1"/>
  <c r="AW68" i="1" s="1"/>
  <c r="AW62" i="1" a="1"/>
  <c r="AW62" i="1" s="1"/>
  <c r="AW55" i="1" a="1"/>
  <c r="AW55" i="1" s="1"/>
  <c r="H22" i="1" s="1"/>
  <c r="AW57" i="1" a="1"/>
  <c r="AW57" i="1" s="1"/>
  <c r="AW56" i="1" a="1"/>
  <c r="AW56" i="1" s="1"/>
  <c r="R22" i="1" s="1"/>
  <c r="AW64" i="1" a="1"/>
  <c r="AW64" i="1" s="1"/>
  <c r="AW59" i="1" a="1"/>
  <c r="AW59" i="1" s="1"/>
  <c r="AW63" i="1" a="1"/>
  <c r="AW63" i="1" s="1"/>
  <c r="AW67" i="1" a="1"/>
  <c r="AW67" i="1" s="1"/>
  <c r="AW66" i="1" a="1"/>
  <c r="AW66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<sst xmlns="http://schemas.openxmlformats.org/spreadsheetml/2006/main" count="81" uniqueCount="52">
  <si>
    <t>Speed of sound per millisecond</t>
  </si>
  <si>
    <t>=</t>
  </si>
  <si>
    <t>1 inch</t>
  </si>
  <si>
    <t>Center</t>
  </si>
  <si>
    <t>ALT 1</t>
  </si>
  <si>
    <t>ALT 2</t>
  </si>
  <si>
    <t>ALT 3</t>
  </si>
  <si>
    <t>ALT 4</t>
  </si>
  <si>
    <t>ALT 5</t>
  </si>
  <si>
    <t>ALT 6</t>
  </si>
  <si>
    <t>Center Channel</t>
  </si>
  <si>
    <t>Left Front Tweeter</t>
  </si>
  <si>
    <t>Left Front Mid</t>
  </si>
  <si>
    <t>Left Front Woofer</t>
  </si>
  <si>
    <t>Left Rear Tweeter</t>
  </si>
  <si>
    <t>Left Rear Mid</t>
  </si>
  <si>
    <t>Left Rear Woofer</t>
  </si>
  <si>
    <t>Right Rear Tweeter</t>
  </si>
  <si>
    <t>Right Rear Mid</t>
  </si>
  <si>
    <t>Right Rear Woofer</t>
  </si>
  <si>
    <t>Right Front Tweeter</t>
  </si>
  <si>
    <t>Right Front Mid</t>
  </si>
  <si>
    <t>Right Front Woofer</t>
  </si>
  <si>
    <t>Subwoofer</t>
  </si>
  <si>
    <t>ms</t>
  </si>
  <si>
    <t>Units</t>
  </si>
  <si>
    <t>cm</t>
  </si>
  <si>
    <t>Inch</t>
  </si>
  <si>
    <t>Output Units</t>
  </si>
  <si>
    <t>Measurement Units</t>
  </si>
  <si>
    <t>Centimeters</t>
  </si>
  <si>
    <t>Milliseconds</t>
  </si>
  <si>
    <t>in</t>
  </si>
  <si>
    <t>CHANNEL</t>
  </si>
  <si>
    <t>FURTHEST MEASUREMENT</t>
  </si>
  <si>
    <t>CHANNEL LABELS</t>
  </si>
  <si>
    <t>DISTANCE DIFFERENCE</t>
  </si>
  <si>
    <t>OUTPUT UNIT</t>
  </si>
  <si>
    <t>Output Unit</t>
  </si>
  <si>
    <t>Input Unit</t>
  </si>
  <si>
    <t>ENTERED UNIT (in)</t>
  </si>
  <si>
    <t>ENTERED UNIT (cm)</t>
  </si>
  <si>
    <t>MILLISECONDS (IN)</t>
  </si>
  <si>
    <t>MILLISECONDS (CM)</t>
  </si>
  <si>
    <t>1 Centimeter</t>
  </si>
  <si>
    <t>INCHES (IN)</t>
  </si>
  <si>
    <t>INCHES (CM)</t>
  </si>
  <si>
    <t>CENTIMETERS (IN)</t>
  </si>
  <si>
    <t>CENTIMETERS (CM)</t>
  </si>
  <si>
    <t>OUTPUT</t>
  </si>
  <si>
    <t>INPUT</t>
  </si>
  <si>
    <t>Morel1820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</si>
</sst>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0"/>
      <color rgb="FF040C28"/>
      <name val="Arial"/>
      <family val="2"/>
    </font>
    <font>
      <b/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8"/>
      <color theme="2" tint="-0.499984740745262"/>
      <name val="Wingdings 3"/>
      <family val="1"/>
      <charset val="2"/>
    </font>
    <font>
      <b/>
      <sz val="11"/>
      <color theme="0" tint="-4.9989318521683403E-2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/>
        <bgColor auto="1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2" tint="-0.24994659260841701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6">
    <xf numFmtId="0" fontId="0" fillId="0" borderId="0" xfId="0"/>
    <xf numFmtId="0" fontId="0" fillId="2" borderId="0" xfId="0" applyFill="1"/>
    <xf numFmtId="0" fontId="4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4" fillId="2" borderId="9" xfId="0" applyFont="1" applyFill="1" applyBorder="1" applyAlignment="1" applyProtection="1">
      <alignment horizontal="center"/>
      <protection locked="0"/>
    </xf>
    <xf numFmtId="0" fontId="4" fillId="2" borderId="10" xfId="0" applyFont="1" applyFill="1" applyBorder="1" applyAlignment="1" applyProtection="1">
      <alignment horizontal="center"/>
      <protection locked="0"/>
    </xf>
    <xf numFmtId="0" fontId="4" fillId="2" borderId="11" xfId="0" applyFont="1" applyFill="1" applyBorder="1" applyAlignment="1" applyProtection="1">
      <alignment horizontal="center"/>
      <protection locked="0"/>
    </xf>
    <xf numFmtId="0" fontId="7" fillId="3" borderId="12" xfId="1" applyFont="1" applyFill="1" applyBorder="1" applyAlignment="1" applyProtection="1">
      <alignment horizontal="center" vertical="center"/>
    </xf>
    <xf numFmtId="0" fontId="7" fillId="3" borderId="0" xfId="1" applyFont="1" applyFill="1" applyBorder="1" applyAlignment="1" applyProtection="1">
      <alignment horizontal="center" vertical="center"/>
    </xf>
    <xf numFmtId="0" fontId="7" fillId="3" borderId="8" xfId="1" applyFont="1" applyFill="1" applyBorder="1" applyAlignment="1" applyProtection="1">
      <alignment horizontal="center" vertical="center"/>
    </xf>
    <xf numFmtId="0" fontId="4" fillId="2" borderId="0" xfId="0" applyFont="1" applyFill="1" applyAlignment="1">
      <alignment horizontal="center"/>
    </xf>
    <xf numFmtId="0" fontId="1" fillId="2" borderId="0" xfId="0" applyFont="1" applyFill="1"/>
    <xf numFmtId="2" fontId="4" fillId="2" borderId="6" xfId="0" applyNumberFormat="1" applyFont="1" applyFill="1" applyBorder="1" applyAlignment="1">
      <alignment horizontal="center"/>
    </xf>
    <xf numFmtId="2" fontId="5" fillId="2" borderId="0" xfId="0" applyNumberFormat="1" applyFont="1" applyFill="1" applyAlignment="1">
      <alignment horizontal="center"/>
    </xf>
    <xf numFmtId="0" fontId="4" fillId="2" borderId="7" xfId="0" applyFont="1" applyFill="1" applyBorder="1" applyAlignment="1" applyProtection="1">
      <alignment horizontal="center"/>
      <protection locked="0"/>
    </xf>
    <xf numFmtId="2" fontId="5" fillId="2" borderId="0" xfId="0" applyNumberFormat="1" applyFont="1" applyFill="1" applyAlignment="1">
      <alignment horizontal="left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5" fillId="2" borderId="0" xfId="0" applyFont="1" applyFill="1" applyAlignment="1">
      <alignment horizontal="right"/>
    </xf>
    <xf numFmtId="2" fontId="4" fillId="2" borderId="6" xfId="0" applyNumberFormat="1" applyFont="1" applyFill="1" applyBorder="1" applyAlignment="1" applyProtection="1">
      <alignment horizontal="center"/>
      <protection hidden="1"/>
    </xf>
    <xf numFmtId="2" fontId="4" fillId="2" borderId="0" xfId="0" applyNumberFormat="1" applyFont="1" applyFill="1"/>
    <xf numFmtId="2" fontId="4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5" xfId="0" applyFill="1" applyBorder="1"/>
    <xf numFmtId="0" fontId="0" fillId="2" borderId="4" xfId="0" applyFill="1" applyBorder="1"/>
    <xf numFmtId="0" fontId="2" fillId="2" borderId="0" xfId="0" applyFont="1" applyFill="1" applyAlignment="1">
      <alignment horizontal="center"/>
    </xf>
    <xf numFmtId="0" fontId="4" fillId="2" borderId="6" xfId="0" applyFont="1" applyFill="1" applyBorder="1" applyAlignment="1" applyProtection="1">
      <alignment horizontal="center"/>
      <protection hidden="1"/>
    </xf>
    <xf numFmtId="2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 applyProtection="1">
      <alignment horizontal="center"/>
      <protection locked="0"/>
    </xf>
    <xf numFmtId="0" fontId="8" fillId="2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0EC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1</xdr:rowOff>
    </xdr:from>
    <xdr:to>
      <xdr:col>24</xdr:col>
      <xdr:colOff>0</xdr:colOff>
      <xdr:row>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8467C32-0C64-7FE0-3EC1-5F8833B4C3D4}"/>
            </a:ext>
          </a:extLst>
        </xdr:cNvPr>
        <xdr:cNvSpPr>
          <a:spLocks noChangeAspect="1"/>
        </xdr:cNvSpPr>
      </xdr:nvSpPr>
      <xdr:spPr>
        <a:xfrm>
          <a:off x="3110859" y="186011"/>
          <a:ext cx="5997222" cy="1494494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70556</xdr:colOff>
      <xdr:row>14</xdr:row>
      <xdr:rowOff>0</xdr:rowOff>
    </xdr:from>
    <xdr:to>
      <xdr:col>16</xdr:col>
      <xdr:colOff>307880</xdr:colOff>
      <xdr:row>42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2E1F071-B414-F819-E8FA-BFFD6D51B529}"/>
            </a:ext>
          </a:extLst>
        </xdr:cNvPr>
        <xdr:cNvSpPr>
          <a:spLocks/>
        </xdr:cNvSpPr>
      </xdr:nvSpPr>
      <xdr:spPr>
        <a:xfrm>
          <a:off x="4688738" y="3335354"/>
          <a:ext cx="2668283" cy="5548232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D9B70-9989-4B84-A671-006D5403D964}">
  <sheetPr>
    <pageSetUpPr autoPageBreaks="0"/>
  </sheetPr>
  <dimension ref="A1:BT103"/>
  <sheetViews>
    <sheetView showGridLines="0" tabSelected="1" zoomScale="90" zoomScaleNormal="90" workbookViewId="0">
      <selection activeCell="U19" sqref="U1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4.5" x14ac:dyDescent="0.35"/>
  <cols>
    <col min="1" max="1" width="27.90625" customWidth="1"/>
    <col min="2" max="2" width="16.6328125" customWidth="1"/>
    <col min="3" max="3" width="0.81640625" customWidth="1"/>
    <col min="4" max="4" width="2.6328125" customWidth="1"/>
    <col min="5" max="5" width="0.81640625" customWidth="1"/>
    <col min="6" max="6" width="5.36328125" bestFit="1" customWidth="1"/>
    <col min="7" max="7" width="2.6328125" customWidth="1"/>
    <col min="8" max="8" width="6.6328125" customWidth="1"/>
    <col min="9" max="9" width="2.6328125" customWidth="1"/>
    <col min="10" max="10" width="3.1796875" customWidth="1"/>
    <col min="11" max="11" width="6.1796875" customWidth="1"/>
    <col min="13" max="14" width="2.6328125" customWidth="1"/>
    <col min="16" max="16" width="2.6328125" customWidth="1"/>
    <col min="17" max="18" width="6.6328125" customWidth="1"/>
    <col min="19" max="20" width="2.6328125" customWidth="1"/>
    <col min="21" max="21" width="6.6328125" customWidth="1"/>
    <col min="22" max="22" width="0.81640625" customWidth="1"/>
    <col min="23" max="23" width="2.6328125" customWidth="1"/>
    <col min="24" max="24" width="0.81640625" customWidth="1"/>
    <col min="25" max="25" width="16.6328125" customWidth="1"/>
    <col min="35" max="35" width="18.6328125" hidden="1" customWidth="1"/>
    <col min="36" max="36" width="12.6328125" hidden="1" customWidth="1"/>
    <col min="37" max="37" width="16.6328125" hidden="1" customWidth="1"/>
    <col min="38" max="38" width="24.6328125" hidden="1" customWidth="1"/>
    <col min="39" max="39" width="22.6328125" hidden="1" customWidth="1"/>
    <col min="40" max="40" width="20.36328125" hidden="1" customWidth="1"/>
    <col min="41" max="41" width="22.81640625" hidden="1" customWidth="1"/>
    <col min="42" max="42" width="20.36328125" hidden="1" customWidth="1"/>
    <col min="43" max="43" width="17.08984375" hidden="1" customWidth="1"/>
    <col min="44" max="44" width="18" hidden="1" customWidth="1"/>
    <col min="45" max="45" width="10.7265625" hidden="1" customWidth="1"/>
    <col min="46" max="46" width="11.6328125" hidden="1" customWidth="1"/>
    <col min="47" max="48" width="16" hidden="1" customWidth="1"/>
    <col min="49" max="49" width="11.90625" hidden="1" customWidth="1"/>
    <col min="50" max="52" width="0" hidden="1" customWidth="1"/>
  </cols>
  <sheetData>
    <row r="1" spans="1:72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</row>
    <row r="2" spans="1:72" ht="123" customHeight="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</row>
    <row r="3" spans="1:72" x14ac:dyDescent="0.35">
      <c r="A3" s="1"/>
      <c r="B3" s="2"/>
      <c r="C3" s="2"/>
      <c r="D3" s="2"/>
      <c r="E3" s="2"/>
      <c r="F3" s="3" t="s">
        <v>29</v>
      </c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3" t="s">
        <v>28</v>
      </c>
      <c r="S3" s="3"/>
      <c r="T3" s="3"/>
      <c r="U3" s="3"/>
      <c r="V3" s="4"/>
      <c r="W3" s="4"/>
      <c r="X3" s="2"/>
      <c r="Y3" s="2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72" ht="4" customHeight="1" x14ac:dyDescent="0.35">
      <c r="A4" s="1"/>
      <c r="B4" s="5"/>
      <c r="C4" s="5"/>
      <c r="D4" s="5"/>
      <c r="E4" s="2"/>
      <c r="F4" s="4"/>
      <c r="G4" s="4"/>
      <c r="H4" s="4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72" x14ac:dyDescent="0.35">
      <c r="A5" s="1"/>
      <c r="B5" s="2"/>
      <c r="C5" s="2"/>
      <c r="D5" s="2"/>
      <c r="E5" s="2"/>
      <c r="F5" s="6" t="s">
        <v>27</v>
      </c>
      <c r="G5" s="7"/>
      <c r="H5" s="7"/>
      <c r="I5" s="8"/>
      <c r="J5" s="9" t="str">
        <f>HYPERLINK("#F4",CHAR(128))</f>
        <v>€</v>
      </c>
      <c r="K5" s="2"/>
      <c r="L5" s="2"/>
      <c r="M5" s="2"/>
      <c r="N5" s="2"/>
      <c r="O5" s="2"/>
      <c r="P5" s="2"/>
      <c r="Q5" s="2"/>
      <c r="R5" s="6" t="s">
        <v>31</v>
      </c>
      <c r="S5" s="7"/>
      <c r="T5" s="7"/>
      <c r="U5" s="8"/>
      <c r="V5" s="10" t="str">
        <f>HYPERLINK("#R4",CHAR(128))</f>
        <v>€</v>
      </c>
      <c r="W5" s="11"/>
      <c r="X5" s="2"/>
      <c r="Y5" s="2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 t="s">
        <v>39</v>
      </c>
      <c r="AN5" s="1" t="s">
        <v>38</v>
      </c>
      <c r="AO5" s="1"/>
      <c r="AP5" s="1"/>
      <c r="AQ5" s="1" t="s">
        <v>24</v>
      </c>
      <c r="AR5" s="1" t="s">
        <v>26</v>
      </c>
      <c r="AS5" s="1" t="s">
        <v>32</v>
      </c>
      <c r="AT5" s="1"/>
      <c r="AU5" s="1">
        <f>INDEX(AQ6:AS7, MATCH(AM6, AP6:AP7, 0), MATCH(AN6, AQ5:AS5, 0))</f>
        <v>1</v>
      </c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</row>
    <row r="6" spans="1:72" ht="3" customHeight="1" x14ac:dyDescent="0.35">
      <c r="A6" s="1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1"/>
      <c r="AA6" s="1"/>
      <c r="AB6" s="1"/>
      <c r="AC6" s="1"/>
      <c r="AD6" s="1"/>
      <c r="AE6" s="1"/>
      <c r="AF6" s="1"/>
      <c r="AG6" s="1"/>
      <c r="AH6" s="1"/>
      <c r="AI6" s="1"/>
      <c r="AJ6" s="1" t="s">
        <v>25</v>
      </c>
      <c r="AK6" s="1" t="s">
        <v>31</v>
      </c>
      <c r="AL6" s="1" t="s">
        <v>24</v>
      </c>
      <c r="AM6" s="1" t="str">
        <f>VLOOKUP(F5,AK6:AL8, 2, FALSE)</f>
        <v>in</v>
      </c>
      <c r="AN6" s="1" t="str">
        <f>VLOOKUP(R5,AK6:AL8, 2, FALSE)</f>
        <v>ms</v>
      </c>
      <c r="AO6" s="1"/>
      <c r="AP6" s="1" t="s">
        <v>32</v>
      </c>
      <c r="AQ6" s="1">
        <v>1</v>
      </c>
      <c r="AR6" s="1">
        <v>5</v>
      </c>
      <c r="AS6" s="1">
        <v>3</v>
      </c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</row>
    <row r="7" spans="1:72" ht="3" customHeight="1" x14ac:dyDescent="0.35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 t="s">
        <v>30</v>
      </c>
      <c r="AL7" s="1" t="s">
        <v>26</v>
      </c>
      <c r="AM7" s="1"/>
      <c r="AN7" s="1"/>
      <c r="AO7" s="1"/>
      <c r="AP7" s="1" t="s">
        <v>26</v>
      </c>
      <c r="AQ7" s="1">
        <v>2</v>
      </c>
      <c r="AR7" s="1">
        <v>6</v>
      </c>
      <c r="AS7" s="1">
        <v>4</v>
      </c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</row>
    <row r="8" spans="1:72" ht="12" hidden="1" customHeight="1" x14ac:dyDescent="0.35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 t="s">
        <v>27</v>
      </c>
      <c r="AL8" s="1" t="s">
        <v>32</v>
      </c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</row>
    <row r="9" spans="1:72" ht="2" hidden="1" customHeight="1" x14ac:dyDescent="0.35">
      <c r="A9" s="1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</row>
    <row r="10" spans="1:72" ht="3.5" customHeight="1" x14ac:dyDescent="0.35">
      <c r="A10" s="1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</row>
    <row r="11" spans="1:72" x14ac:dyDescent="0.35">
      <c r="A11" s="1"/>
      <c r="B11" s="2"/>
      <c r="C11" s="2"/>
      <c r="D11" s="2"/>
      <c r="E11" s="2"/>
      <c r="F11" s="2"/>
      <c r="G11" s="2"/>
      <c r="H11" s="2"/>
      <c r="I11" s="2"/>
      <c r="J11" s="2"/>
      <c r="K11" s="2"/>
      <c r="L11" s="12" t="s">
        <v>10</v>
      </c>
      <c r="M11" s="12"/>
      <c r="N11" s="12"/>
      <c r="O11" s="12"/>
      <c r="P11" s="2"/>
      <c r="Q11" s="2"/>
      <c r="R11" s="2"/>
      <c r="S11" s="2"/>
      <c r="T11" s="2"/>
      <c r="U11" s="2"/>
      <c r="V11" s="2"/>
      <c r="W11" s="2"/>
      <c r="X11" s="2"/>
      <c r="Y11" s="2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3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</row>
    <row r="12" spans="1:72" ht="4" customHeight="1" thickBot="1" x14ac:dyDescent="0.4">
      <c r="A12" s="1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4"/>
      <c r="Q12" s="2"/>
      <c r="R12" s="2"/>
      <c r="S12" s="2"/>
      <c r="T12" s="2"/>
      <c r="U12" s="2"/>
      <c r="V12" s="2"/>
      <c r="W12" s="2"/>
      <c r="X12" s="2"/>
      <c r="Y12" s="2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</row>
    <row r="13" spans="1:72" ht="15" thickBot="1" x14ac:dyDescent="0.4">
      <c r="A13" s="1"/>
      <c r="B13" s="2"/>
      <c r="C13" s="2"/>
      <c r="D13" s="2"/>
      <c r="E13" s="2"/>
      <c r="F13" s="2"/>
      <c r="G13" s="2"/>
      <c r="H13" s="2"/>
      <c r="I13" s="2"/>
      <c r="J13" s="2"/>
      <c r="K13" s="2"/>
      <c r="L13" s="14">
        <f>IF($O$13&gt;0,$AW$50,"")</f>
        <v>11.855805249999998</v>
      </c>
      <c r="M13" s="15" t="str">
        <f>$AN$6</f>
        <v>ms</v>
      </c>
      <c r="N13" s="2"/>
      <c r="O13" s="16">
        <v>5</v>
      </c>
      <c r="P13" s="17" t="str">
        <f>$AM$6</f>
        <v>in</v>
      </c>
      <c r="Q13" s="2"/>
      <c r="R13" s="2"/>
      <c r="S13" s="2"/>
      <c r="T13" s="2"/>
      <c r="U13" s="2"/>
      <c r="V13" s="2"/>
      <c r="W13" s="2"/>
      <c r="X13" s="2"/>
      <c r="Y13" s="2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8" t="s">
        <v>0</v>
      </c>
      <c r="AK13" s="18"/>
      <c r="AL13" s="18"/>
      <c r="AM13" s="1">
        <v>7.4052499999999993E-2</v>
      </c>
      <c r="AN13" s="19" t="s">
        <v>1</v>
      </c>
      <c r="AO13" s="1" t="s">
        <v>2</v>
      </c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</row>
    <row r="14" spans="1:72" x14ac:dyDescent="0.35">
      <c r="A14" s="1"/>
      <c r="B14" s="2"/>
      <c r="C14" s="2"/>
      <c r="D14" s="2"/>
      <c r="E14" s="2"/>
      <c r="F14" s="2"/>
      <c r="G14" s="2"/>
      <c r="H14" s="2"/>
      <c r="I14" s="2"/>
      <c r="J14" s="2"/>
      <c r="K14" s="2"/>
      <c r="L14" s="33"/>
      <c r="M14" s="15"/>
      <c r="N14" s="2"/>
      <c r="O14" s="34"/>
      <c r="P14" s="17"/>
      <c r="Q14" s="2"/>
      <c r="R14" s="2"/>
      <c r="S14" s="2"/>
      <c r="T14" s="2"/>
      <c r="U14" s="2"/>
      <c r="V14" s="2"/>
      <c r="W14" s="2"/>
      <c r="X14" s="2"/>
      <c r="Y14" s="2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9"/>
      <c r="AK14" s="19"/>
      <c r="AL14" s="19"/>
      <c r="AM14" s="1"/>
      <c r="AN14" s="1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</row>
    <row r="15" spans="1:72" ht="87.5" customHeight="1" thickBot="1" x14ac:dyDescent="0.4">
      <c r="A15" s="1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>
        <v>34.299999999999997</v>
      </c>
      <c r="AN15" s="19" t="s">
        <v>1</v>
      </c>
      <c r="AO15" s="1" t="s">
        <v>44</v>
      </c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</row>
    <row r="16" spans="1:72" ht="15" thickBot="1" x14ac:dyDescent="0.4">
      <c r="A16" s="1"/>
      <c r="B16" s="5" t="s">
        <v>11</v>
      </c>
      <c r="C16" s="5"/>
      <c r="D16" s="20" t="str">
        <f>$AM$6</f>
        <v>in</v>
      </c>
      <c r="E16" s="2"/>
      <c r="F16" s="16">
        <v>165.1</v>
      </c>
      <c r="G16" s="2"/>
      <c r="H16" s="21">
        <f>IF($F$16&gt;0,$AW$51,"")</f>
        <v>0</v>
      </c>
      <c r="I16" s="15" t="str">
        <f>$AN$6</f>
        <v>ms</v>
      </c>
      <c r="J16" s="2"/>
      <c r="K16" s="22"/>
      <c r="L16" s="2"/>
      <c r="M16" s="2"/>
      <c r="N16" s="2"/>
      <c r="O16" s="2"/>
      <c r="P16" s="2"/>
      <c r="Q16" s="2"/>
      <c r="R16" s="21">
        <f>IF($U$16&gt;0,$AW$52,"")</f>
        <v>7.4126552499999985</v>
      </c>
      <c r="S16" s="15" t="str">
        <f>$AN$6</f>
        <v>ms</v>
      </c>
      <c r="T16" s="23"/>
      <c r="U16" s="16">
        <v>65</v>
      </c>
      <c r="V16" s="4"/>
      <c r="W16" s="24" t="str">
        <f>$AM$6</f>
        <v>in</v>
      </c>
      <c r="X16" s="2"/>
      <c r="Y16" s="2" t="s">
        <v>20</v>
      </c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</row>
    <row r="17" spans="1:72" x14ac:dyDescent="0.35">
      <c r="A17" s="1"/>
      <c r="B17" s="5"/>
      <c r="C17" s="5"/>
      <c r="D17" s="5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</row>
    <row r="18" spans="1:72" ht="15" thickBot="1" x14ac:dyDescent="0.4">
      <c r="A18" s="1"/>
      <c r="B18" s="5"/>
      <c r="C18" s="5"/>
      <c r="D18" s="5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</row>
    <row r="19" spans="1:72" ht="15" thickBot="1" x14ac:dyDescent="0.4">
      <c r="A19" s="1"/>
      <c r="B19" s="5" t="s">
        <v>12</v>
      </c>
      <c r="C19" s="5"/>
      <c r="D19" s="20" t="str">
        <f>$AM$6</f>
        <v>in</v>
      </c>
      <c r="E19" s="2"/>
      <c r="F19" s="16">
        <v>42</v>
      </c>
      <c r="G19" s="2"/>
      <c r="H19" s="21">
        <f>IF($F$19&gt;0,$AW$53,"")</f>
        <v>9.115862749999998</v>
      </c>
      <c r="I19" s="15" t="str">
        <f>$AN$6</f>
        <v>ms</v>
      </c>
      <c r="J19" s="2"/>
      <c r="K19" s="22"/>
      <c r="L19" s="2"/>
      <c r="M19" s="2"/>
      <c r="N19" s="2"/>
      <c r="O19" s="2"/>
      <c r="P19" s="2"/>
      <c r="Q19" s="2"/>
      <c r="R19" s="21">
        <f>IF($U$19&gt;0,$AW$54,"")</f>
        <v>8.0791277499999996</v>
      </c>
      <c r="S19" s="15" t="str">
        <f>$AN$6</f>
        <v>ms</v>
      </c>
      <c r="T19" s="23"/>
      <c r="U19" s="16">
        <v>56</v>
      </c>
      <c r="V19" s="4"/>
      <c r="W19" s="24" t="str">
        <f>$AM$6</f>
        <v>in</v>
      </c>
      <c r="X19" s="2"/>
      <c r="Y19" s="2" t="s">
        <v>21</v>
      </c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</row>
    <row r="20" spans="1:72" x14ac:dyDescent="0.35">
      <c r="A20" s="1"/>
      <c r="B20" s="5"/>
      <c r="C20" s="5"/>
      <c r="D20" s="5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</row>
    <row r="21" spans="1:72" ht="15" thickBot="1" x14ac:dyDescent="0.4">
      <c r="A21" s="1"/>
      <c r="B21" s="5"/>
      <c r="C21" s="5"/>
      <c r="D21" s="5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</row>
    <row r="22" spans="1:72" ht="15" thickBot="1" x14ac:dyDescent="0.4">
      <c r="A22" s="1"/>
      <c r="B22" s="5" t="s">
        <v>13</v>
      </c>
      <c r="C22" s="5"/>
      <c r="D22" s="20" t="str">
        <f>$AM$6</f>
        <v>in</v>
      </c>
      <c r="E22" s="2"/>
      <c r="F22" s="16">
        <v>32</v>
      </c>
      <c r="G22" s="2"/>
      <c r="H22" s="21">
        <f>IF($F$22&gt;0,$AW$55,"")</f>
        <v>9.8563877499999979</v>
      </c>
      <c r="I22" s="15" t="str">
        <f>$AN$6</f>
        <v>ms</v>
      </c>
      <c r="J22" s="2"/>
      <c r="K22" s="22"/>
      <c r="L22" s="2"/>
      <c r="M22" s="2"/>
      <c r="N22" s="2"/>
      <c r="O22" s="2"/>
      <c r="P22" s="2"/>
      <c r="Q22" s="2"/>
      <c r="R22" s="21">
        <f>IF($U$22&gt;0,$AW$56,"")</f>
        <v>7.6348127499999991</v>
      </c>
      <c r="S22" s="15" t="str">
        <f>$AN$6</f>
        <v>ms</v>
      </c>
      <c r="T22" s="23"/>
      <c r="U22" s="16">
        <v>62</v>
      </c>
      <c r="V22" s="4"/>
      <c r="W22" s="24" t="str">
        <f>$AM$6</f>
        <v>in</v>
      </c>
      <c r="X22" s="2"/>
      <c r="Y22" s="2" t="s">
        <v>22</v>
      </c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</row>
    <row r="23" spans="1:72" x14ac:dyDescent="0.35">
      <c r="A23" s="1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</row>
    <row r="24" spans="1:72" ht="2" customHeight="1" x14ac:dyDescent="0.35">
      <c r="A24" s="1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</row>
    <row r="25" spans="1:72" ht="2" customHeight="1" x14ac:dyDescent="0.35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</row>
    <row r="26" spans="1:72" ht="2" customHeight="1" x14ac:dyDescent="0.35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</row>
    <row r="27" spans="1:72" ht="2" customHeight="1" x14ac:dyDescent="0.35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</row>
    <row r="28" spans="1:72" ht="2" customHeight="1" x14ac:dyDescent="0.35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</row>
    <row r="29" spans="1:72" ht="2" customHeight="1" x14ac:dyDescent="0.35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</row>
    <row r="30" spans="1:72" ht="1.5" customHeight="1" x14ac:dyDescent="0.35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</row>
    <row r="31" spans="1:72" ht="3.5" customHeight="1" x14ac:dyDescent="0.3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</row>
    <row r="32" spans="1:72" ht="4" customHeight="1" x14ac:dyDescent="0.35">
      <c r="A32" s="1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</row>
    <row r="33" spans="1:72" ht="3.5" customHeight="1" x14ac:dyDescent="0.35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</row>
    <row r="34" spans="1:72" ht="15" thickBot="1" x14ac:dyDescent="0.4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</row>
    <row r="35" spans="1:72" ht="15" thickBot="1" x14ac:dyDescent="0.4">
      <c r="A35" s="1"/>
      <c r="B35" s="5" t="s">
        <v>14</v>
      </c>
      <c r="C35" s="5"/>
      <c r="D35" s="20" t="str">
        <f>$AM$6</f>
        <v>in</v>
      </c>
      <c r="E35" s="2"/>
      <c r="F35" s="16">
        <v>0</v>
      </c>
      <c r="G35" s="2"/>
      <c r="H35" s="21" t="str">
        <f>IF($F$35&gt;0,$AW$57,"")</f>
        <v/>
      </c>
      <c r="I35" s="15" t="str">
        <f>$AN$6</f>
        <v>ms</v>
      </c>
      <c r="J35" s="2"/>
      <c r="K35" s="2"/>
      <c r="L35" s="2"/>
      <c r="M35" s="2"/>
      <c r="N35" s="2"/>
      <c r="O35" s="2"/>
      <c r="P35" s="2"/>
      <c r="Q35" s="2"/>
      <c r="R35" s="21" t="str">
        <f>IF($U$35&gt;0,$AW$58,"")</f>
        <v/>
      </c>
      <c r="S35" s="15" t="str">
        <f>$AN$6</f>
        <v>ms</v>
      </c>
      <c r="T35" s="23"/>
      <c r="U35" s="16">
        <v>0</v>
      </c>
      <c r="V35" s="4"/>
      <c r="W35" s="24" t="str">
        <f>$AM$6</f>
        <v>in</v>
      </c>
      <c r="X35" s="2"/>
      <c r="Y35" s="25" t="s">
        <v>17</v>
      </c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</row>
    <row r="36" spans="1:72" x14ac:dyDescent="0.35">
      <c r="A36" s="1"/>
      <c r="B36" s="5"/>
      <c r="C36" s="5"/>
      <c r="D36" s="5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5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</row>
    <row r="37" spans="1:72" ht="15" thickBot="1" x14ac:dyDescent="0.4">
      <c r="A37" s="1"/>
      <c r="B37" s="5"/>
      <c r="C37" s="5"/>
      <c r="D37" s="5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5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</row>
    <row r="38" spans="1:72" ht="15" thickBot="1" x14ac:dyDescent="0.4">
      <c r="A38" s="1"/>
      <c r="B38" s="5" t="s">
        <v>15</v>
      </c>
      <c r="C38" s="5"/>
      <c r="D38" s="20" t="str">
        <f>$AM$6</f>
        <v>in</v>
      </c>
      <c r="E38" s="2"/>
      <c r="F38" s="16">
        <v>0</v>
      </c>
      <c r="G38" s="2"/>
      <c r="H38" s="21" t="str">
        <f>IF($F$38&gt;0,$AQ$59,"")</f>
        <v/>
      </c>
      <c r="I38" s="15" t="str">
        <f>$AN$6</f>
        <v>ms</v>
      </c>
      <c r="J38" s="2"/>
      <c r="K38" s="2"/>
      <c r="L38" s="2"/>
      <c r="M38" s="2"/>
      <c r="N38" s="2"/>
      <c r="O38" s="2"/>
      <c r="P38" s="2"/>
      <c r="Q38" s="2"/>
      <c r="R38" s="21" t="str">
        <f>IF($U$38&gt;0,$AW$60,"")</f>
        <v/>
      </c>
      <c r="S38" s="15" t="str">
        <f>$AN$6</f>
        <v>ms</v>
      </c>
      <c r="T38" s="23"/>
      <c r="U38" s="16">
        <v>0</v>
      </c>
      <c r="V38" s="4"/>
      <c r="W38" s="24" t="str">
        <f>$AM$6</f>
        <v>in</v>
      </c>
      <c r="X38" s="2"/>
      <c r="Y38" s="25" t="s">
        <v>18</v>
      </c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</row>
    <row r="39" spans="1:72" x14ac:dyDescent="0.35">
      <c r="A39" s="1"/>
      <c r="B39" s="5"/>
      <c r="C39" s="5"/>
      <c r="D39" s="5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5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</row>
    <row r="40" spans="1:72" ht="15" thickBot="1" x14ac:dyDescent="0.4">
      <c r="A40" s="1"/>
      <c r="B40" s="5"/>
      <c r="C40" s="5"/>
      <c r="D40" s="5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5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</row>
    <row r="41" spans="1:72" ht="15" thickBot="1" x14ac:dyDescent="0.4">
      <c r="A41" s="1"/>
      <c r="B41" s="5" t="s">
        <v>16</v>
      </c>
      <c r="C41" s="5"/>
      <c r="D41" s="20" t="str">
        <f>$AM$6</f>
        <v>in</v>
      </c>
      <c r="E41" s="2"/>
      <c r="F41" s="16">
        <v>0</v>
      </c>
      <c r="G41" s="2"/>
      <c r="H41" s="21" t="str">
        <f>IF($F$41&gt;0,$AW$61,"")</f>
        <v/>
      </c>
      <c r="I41" s="15" t="str">
        <f>$AN$6</f>
        <v>ms</v>
      </c>
      <c r="J41" s="2"/>
      <c r="K41" s="2"/>
      <c r="L41" s="2"/>
      <c r="M41" s="2"/>
      <c r="N41" s="2"/>
      <c r="O41" s="2"/>
      <c r="P41" s="2"/>
      <c r="Q41" s="2"/>
      <c r="R41" s="21" t="str">
        <f>IF($U$41&gt;0,$AW$62,"")</f>
        <v/>
      </c>
      <c r="S41" s="15" t="str">
        <f>$AN$6</f>
        <v>ms</v>
      </c>
      <c r="T41" s="23"/>
      <c r="U41" s="16">
        <v>0</v>
      </c>
      <c r="V41" s="4"/>
      <c r="W41" s="24" t="str">
        <f>$AM$6</f>
        <v>in</v>
      </c>
      <c r="X41" s="2"/>
      <c r="Y41" s="25" t="s">
        <v>19</v>
      </c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</row>
    <row r="42" spans="1:72" ht="85" customHeight="1" x14ac:dyDescent="0.35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</row>
    <row r="43" spans="1:72" ht="15" customHeight="1" thickBot="1" x14ac:dyDescent="0.4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</row>
    <row r="44" spans="1:72" ht="15" thickBot="1" x14ac:dyDescent="0.4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1" t="str">
        <f>IF($O$44&gt;0,$AW$63,"")</f>
        <v/>
      </c>
      <c r="M44" s="15" t="str">
        <f>$AN$6</f>
        <v>ms</v>
      </c>
      <c r="N44" s="2"/>
      <c r="O44" s="16">
        <v>0</v>
      </c>
      <c r="P44" s="17" t="str">
        <f>$AM$6</f>
        <v>in</v>
      </c>
      <c r="Q44" s="2"/>
      <c r="R44" s="2"/>
      <c r="S44" s="2"/>
      <c r="T44" s="2"/>
      <c r="U44" s="2"/>
      <c r="V44" s="2"/>
      <c r="W44" s="2"/>
      <c r="X44" s="2"/>
      <c r="Y44" s="2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</row>
    <row r="45" spans="1:72" ht="4" customHeight="1" x14ac:dyDescent="0.35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4"/>
      <c r="N45" s="4"/>
      <c r="O45" s="4"/>
      <c r="P45" s="2"/>
      <c r="Q45" s="2"/>
      <c r="R45" s="2"/>
      <c r="S45" s="2"/>
      <c r="T45" s="2"/>
      <c r="U45" s="2"/>
      <c r="V45" s="2"/>
      <c r="W45" s="2"/>
      <c r="X45" s="2"/>
      <c r="Y45" s="2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</row>
    <row r="46" spans="1:72" x14ac:dyDescent="0.35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12" t="s">
        <v>23</v>
      </c>
      <c r="M46" s="12"/>
      <c r="N46" s="12"/>
      <c r="O46" s="12"/>
      <c r="P46" s="2"/>
      <c r="Q46" s="2"/>
      <c r="R46" s="2"/>
      <c r="S46" s="2"/>
      <c r="T46" s="2"/>
      <c r="U46" s="2"/>
      <c r="V46" s="2"/>
      <c r="W46" s="2"/>
      <c r="X46" s="2"/>
      <c r="Y46" s="2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</row>
    <row r="47" spans="1:72" ht="2" customHeight="1" x14ac:dyDescent="0.35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26" t="s">
        <v>50</v>
      </c>
      <c r="AL47" s="27"/>
      <c r="AM47" s="27"/>
      <c r="AN47" s="27"/>
      <c r="AO47" s="27"/>
      <c r="AP47" s="28"/>
      <c r="AQ47" s="26" t="s">
        <v>49</v>
      </c>
      <c r="AR47" s="27"/>
      <c r="AS47" s="27"/>
      <c r="AT47" s="27"/>
      <c r="AU47" s="27"/>
      <c r="AV47" s="27"/>
      <c r="AW47" s="28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</row>
    <row r="48" spans="1:72" ht="2" customHeight="1" x14ac:dyDescent="0.3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29"/>
      <c r="AL48" s="1"/>
      <c r="AM48" s="1"/>
      <c r="AN48" s="1"/>
      <c r="AO48" s="1"/>
      <c r="AP48" s="1"/>
      <c r="AQ48" s="29">
        <v>1</v>
      </c>
      <c r="AR48" s="1">
        <v>2</v>
      </c>
      <c r="AS48" s="1">
        <v>3</v>
      </c>
      <c r="AT48" s="1">
        <v>4</v>
      </c>
      <c r="AU48" s="1">
        <v>5</v>
      </c>
      <c r="AV48" s="1">
        <v>6</v>
      </c>
      <c r="AW48" s="30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</row>
    <row r="49" spans="1:72" ht="2" customHeight="1" x14ac:dyDescent="0.3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1"/>
      <c r="AA49" s="1"/>
      <c r="AB49" s="1"/>
      <c r="AC49" s="1"/>
      <c r="AD49" s="1"/>
      <c r="AE49" s="1"/>
      <c r="AF49" s="1"/>
      <c r="AG49" s="1"/>
      <c r="AH49" s="1"/>
      <c r="AI49" s="31" t="s">
        <v>35</v>
      </c>
      <c r="AJ49" s="31" t="s">
        <v>33</v>
      </c>
      <c r="AK49" s="31" t="s">
        <v>40</v>
      </c>
      <c r="AL49" s="31" t="s">
        <v>34</v>
      </c>
      <c r="AM49" s="31" t="s">
        <v>36</v>
      </c>
      <c r="AN49" s="31" t="s">
        <v>41</v>
      </c>
      <c r="AO49" s="31" t="s">
        <v>34</v>
      </c>
      <c r="AP49" s="31" t="s">
        <v>36</v>
      </c>
      <c r="AQ49" s="31" t="s">
        <v>42</v>
      </c>
      <c r="AR49" s="31" t="s">
        <v>43</v>
      </c>
      <c r="AS49" s="31" t="s">
        <v>45</v>
      </c>
      <c r="AT49" s="31" t="s">
        <v>46</v>
      </c>
      <c r="AU49" s="31" t="s">
        <v>47</v>
      </c>
      <c r="AV49" s="31" t="s">
        <v>48</v>
      </c>
      <c r="AW49" s="31" t="s">
        <v>37</v>
      </c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</row>
    <row r="50" spans="1:72" ht="2" customHeight="1" x14ac:dyDescent="0.3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"/>
      <c r="AA50" s="1"/>
      <c r="AB50" s="1"/>
      <c r="AC50" s="1"/>
      <c r="AD50" s="1"/>
      <c r="AE50" s="1"/>
      <c r="AF50" s="1"/>
      <c r="AG50" s="1"/>
      <c r="AH50" s="1"/>
      <c r="AI50" s="19" t="s">
        <v>3</v>
      </c>
      <c r="AJ50" s="19">
        <v>1</v>
      </c>
      <c r="AK50" s="19">
        <f>$O$13</f>
        <v>5</v>
      </c>
      <c r="AL50" s="19">
        <f>MAX(AK50:AK69)</f>
        <v>165.1</v>
      </c>
      <c r="AM50" s="19">
        <f t="shared" ref="AM50:AM69" si="0">$AL$50-AK50</f>
        <v>160.1</v>
      </c>
      <c r="AN50" s="19">
        <f>$O$13</f>
        <v>5</v>
      </c>
      <c r="AO50" s="19">
        <f>MAX(AN50:AN69)</f>
        <v>165.1</v>
      </c>
      <c r="AP50" s="19">
        <f t="shared" ref="AP50:AP69" si="1">$AO$50-AN50</f>
        <v>160.1</v>
      </c>
      <c r="AQ50" s="1">
        <f t="shared" ref="AQ50:AQ69" si="2">AM50*0.0740525</f>
        <v>11.855805249999998</v>
      </c>
      <c r="AR50" s="1">
        <f t="shared" ref="AR50:AR69" si="3">$AP50/34.3</f>
        <v>4.6676384839650149</v>
      </c>
      <c r="AS50" s="1">
        <f t="shared" ref="AS50:AS69" si="4">IF(AM50=$AL$50,0,AM50)</f>
        <v>160.1</v>
      </c>
      <c r="AT50" s="1">
        <f t="shared" ref="AT50:AT69" si="5">IF(AP50=$AO$50,0,$AP50)/2.54</f>
        <v>63.031496062992126</v>
      </c>
      <c r="AU50" s="1">
        <f t="shared" ref="AU50:AU69" si="6">IF($AM50=$AL$50,0,$AM50)*2.54</f>
        <v>406.654</v>
      </c>
      <c r="AV50" s="1">
        <f t="shared" ref="AV50:AV69" si="7">IF($AP50=$AO$50,0,$AP50)</f>
        <v>160.1</v>
      </c>
      <c r="AW50" s="1" cm="1">
        <f t="array" ref="AW50">INDEX($AQ$48:$AV$69,3,$AU$5)</f>
        <v>11.855805249999998</v>
      </c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</row>
    <row r="51" spans="1:72" ht="2" customHeight="1" x14ac:dyDescent="0.3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"/>
      <c r="AA51" s="1"/>
      <c r="AB51" s="1"/>
      <c r="AC51" s="1"/>
      <c r="AD51" s="1"/>
      <c r="AE51" s="1"/>
      <c r="AF51" s="1"/>
      <c r="AG51" s="1"/>
      <c r="AH51" s="1"/>
      <c r="AI51" s="19" t="s">
        <v>11</v>
      </c>
      <c r="AJ51" s="19">
        <v>2</v>
      </c>
      <c r="AK51" s="19">
        <f>$F$16</f>
        <v>165.1</v>
      </c>
      <c r="AL51" s="19"/>
      <c r="AM51" s="19">
        <f t="shared" si="0"/>
        <v>0</v>
      </c>
      <c r="AN51" s="19">
        <f>$F$16</f>
        <v>165.1</v>
      </c>
      <c r="AO51" s="19"/>
      <c r="AP51" s="19">
        <f t="shared" si="1"/>
        <v>0</v>
      </c>
      <c r="AQ51" s="1">
        <f t="shared" si="2"/>
        <v>0</v>
      </c>
      <c r="AR51" s="1">
        <f t="shared" si="3"/>
        <v>0</v>
      </c>
      <c r="AS51" s="1">
        <f t="shared" si="4"/>
        <v>0</v>
      </c>
      <c r="AT51" s="1">
        <f t="shared" si="5"/>
        <v>0</v>
      </c>
      <c r="AU51" s="1">
        <f t="shared" si="6"/>
        <v>0</v>
      </c>
      <c r="AV51" s="1">
        <f t="shared" si="7"/>
        <v>0</v>
      </c>
      <c r="AW51" s="1" cm="1">
        <f t="array" ref="AW51">INDEX($AQ$48:$AV$69,4,$AU$5)</f>
        <v>0</v>
      </c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</row>
    <row r="52" spans="1:72" ht="15" thickBot="1" x14ac:dyDescent="0.4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1"/>
      <c r="AA52" s="1"/>
      <c r="AB52" s="1"/>
      <c r="AC52" s="1"/>
      <c r="AD52" s="1"/>
      <c r="AE52" s="1"/>
      <c r="AF52" s="1"/>
      <c r="AG52" s="1"/>
      <c r="AH52" s="1"/>
      <c r="AI52" s="19" t="s">
        <v>20</v>
      </c>
      <c r="AJ52" s="19">
        <v>3</v>
      </c>
      <c r="AK52" s="19">
        <f>$U$16</f>
        <v>65</v>
      </c>
      <c r="AL52" s="19"/>
      <c r="AM52" s="19">
        <f t="shared" si="0"/>
        <v>100.1</v>
      </c>
      <c r="AN52" s="19">
        <f>$U$16</f>
        <v>65</v>
      </c>
      <c r="AO52" s="1"/>
      <c r="AP52" s="19">
        <f t="shared" si="1"/>
        <v>100.1</v>
      </c>
      <c r="AQ52" s="1">
        <f t="shared" si="2"/>
        <v>7.4126552499999985</v>
      </c>
      <c r="AR52" s="1">
        <f t="shared" si="3"/>
        <v>2.9183673469387754</v>
      </c>
      <c r="AS52" s="1">
        <f t="shared" si="4"/>
        <v>100.1</v>
      </c>
      <c r="AT52" s="1">
        <f t="shared" si="5"/>
        <v>39.409448818897637</v>
      </c>
      <c r="AU52" s="1">
        <f t="shared" si="6"/>
        <v>254.25399999999999</v>
      </c>
      <c r="AV52" s="1">
        <f t="shared" si="7"/>
        <v>100.1</v>
      </c>
      <c r="AW52" s="1" cm="1">
        <f t="array" ref="AW52">INDEX($AQ$48:$AV$69,5,$AU$5)</f>
        <v>7.4126552499999985</v>
      </c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</row>
    <row r="53" spans="1:72" ht="15" thickBot="1" x14ac:dyDescent="0.4">
      <c r="A53" s="1"/>
      <c r="B53" s="5" t="s">
        <v>4</v>
      </c>
      <c r="C53" s="5"/>
      <c r="D53" s="20" t="str">
        <f>$AM$6</f>
        <v>in</v>
      </c>
      <c r="E53" s="2"/>
      <c r="F53" s="16">
        <v>0</v>
      </c>
      <c r="G53" s="2"/>
      <c r="H53" s="32" t="str">
        <f>IF($F$53&gt;0,$AW$64,"")</f>
        <v/>
      </c>
      <c r="I53" s="15" t="str">
        <f>$AN$6</f>
        <v>ms</v>
      </c>
      <c r="J53" s="2"/>
      <c r="K53" s="2"/>
      <c r="L53" s="2"/>
      <c r="M53" s="2"/>
      <c r="N53" s="2"/>
      <c r="O53" s="2"/>
      <c r="P53" s="2"/>
      <c r="Q53" s="2"/>
      <c r="R53" s="32" t="str">
        <f>IF($U$53&gt;0,$AW$65,"")</f>
        <v/>
      </c>
      <c r="S53" s="15" t="str">
        <f>$AN$6</f>
        <v>ms</v>
      </c>
      <c r="T53" s="4"/>
      <c r="U53" s="16">
        <v>0</v>
      </c>
      <c r="V53" s="4"/>
      <c r="W53" s="24" t="str">
        <f>$AM$6</f>
        <v>in</v>
      </c>
      <c r="X53" s="2"/>
      <c r="Y53" s="2" t="s">
        <v>5</v>
      </c>
      <c r="Z53" s="1"/>
      <c r="AA53" s="1"/>
      <c r="AB53" s="1"/>
      <c r="AC53" s="1"/>
      <c r="AD53" s="1"/>
      <c r="AE53" s="1"/>
      <c r="AF53" s="1"/>
      <c r="AG53" s="1"/>
      <c r="AH53" s="1"/>
      <c r="AI53" s="19" t="s">
        <v>12</v>
      </c>
      <c r="AJ53" s="19">
        <v>4</v>
      </c>
      <c r="AK53" s="19">
        <f>$F$19</f>
        <v>42</v>
      </c>
      <c r="AL53" s="19"/>
      <c r="AM53" s="19">
        <f t="shared" si="0"/>
        <v>123.1</v>
      </c>
      <c r="AN53" s="19">
        <f>$F$19</f>
        <v>42</v>
      </c>
      <c r="AO53" s="1"/>
      <c r="AP53" s="19">
        <f t="shared" si="1"/>
        <v>123.1</v>
      </c>
      <c r="AQ53" s="1">
        <f t="shared" si="2"/>
        <v>9.115862749999998</v>
      </c>
      <c r="AR53" s="1">
        <f t="shared" si="3"/>
        <v>3.5889212827988342</v>
      </c>
      <c r="AS53" s="1">
        <f t="shared" si="4"/>
        <v>123.1</v>
      </c>
      <c r="AT53" s="1">
        <f t="shared" si="5"/>
        <v>48.464566929133852</v>
      </c>
      <c r="AU53" s="1">
        <f t="shared" si="6"/>
        <v>312.67399999999998</v>
      </c>
      <c r="AV53" s="1">
        <f t="shared" si="7"/>
        <v>123.1</v>
      </c>
      <c r="AW53" s="1" cm="1">
        <f t="array" ref="AW53">INDEX($AQ$48:$AV$69,6,$AU$5)</f>
        <v>9.115862749999998</v>
      </c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</row>
    <row r="54" spans="1:72" ht="15" thickBot="1" x14ac:dyDescent="0.4">
      <c r="A54" s="1"/>
      <c r="B54" s="5"/>
      <c r="C54" s="5"/>
      <c r="D54" s="5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1"/>
      <c r="AA54" s="1"/>
      <c r="AB54" s="1"/>
      <c r="AC54" s="1"/>
      <c r="AD54" s="1"/>
      <c r="AE54" s="1"/>
      <c r="AF54" s="1"/>
      <c r="AG54" s="1"/>
      <c r="AH54" s="1"/>
      <c r="AI54" s="19" t="s">
        <v>21</v>
      </c>
      <c r="AJ54" s="19">
        <v>5</v>
      </c>
      <c r="AK54" s="19">
        <f>$U$19</f>
        <v>56</v>
      </c>
      <c r="AL54" s="19"/>
      <c r="AM54" s="19">
        <f t="shared" si="0"/>
        <v>109.1</v>
      </c>
      <c r="AN54" s="19">
        <f>$U$19</f>
        <v>56</v>
      </c>
      <c r="AO54" s="1"/>
      <c r="AP54" s="19">
        <f t="shared" si="1"/>
        <v>109.1</v>
      </c>
      <c r="AQ54" s="1">
        <f t="shared" si="2"/>
        <v>8.0791277499999996</v>
      </c>
      <c r="AR54" s="1">
        <f t="shared" si="3"/>
        <v>3.1807580174927113</v>
      </c>
      <c r="AS54" s="1">
        <f t="shared" si="4"/>
        <v>109.1</v>
      </c>
      <c r="AT54" s="1">
        <f t="shared" si="5"/>
        <v>42.952755905511808</v>
      </c>
      <c r="AU54" s="1">
        <f t="shared" si="6"/>
        <v>277.11399999999998</v>
      </c>
      <c r="AV54" s="1">
        <f t="shared" si="7"/>
        <v>109.1</v>
      </c>
      <c r="AW54" s="1" cm="1">
        <f t="array" ref="AW54">INDEX($AQ$48:$AV$69,7,$AU$5)</f>
        <v>8.0791277499999996</v>
      </c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</row>
    <row r="55" spans="1:72" ht="15" thickBot="1" x14ac:dyDescent="0.4">
      <c r="A55" s="1"/>
      <c r="B55" s="5" t="s">
        <v>5</v>
      </c>
      <c r="C55" s="5"/>
      <c r="D55" s="20" t="str">
        <f>$AM$6</f>
        <v>in</v>
      </c>
      <c r="E55" s="2"/>
      <c r="F55" s="16">
        <v>0</v>
      </c>
      <c r="G55" s="2"/>
      <c r="H55" s="32" t="str">
        <f>IF($F$55&gt;0,$AW$66,"")</f>
        <v/>
      </c>
      <c r="I55" s="15" t="str">
        <f>$AN$6</f>
        <v>ms</v>
      </c>
      <c r="J55" s="2"/>
      <c r="K55" s="2"/>
      <c r="L55" s="2"/>
      <c r="M55" s="2"/>
      <c r="N55" s="2"/>
      <c r="O55" s="2"/>
      <c r="P55" s="2"/>
      <c r="Q55" s="2"/>
      <c r="R55" s="32" t="str">
        <f>IF($U$55&gt;0,$AW$67,"")</f>
        <v/>
      </c>
      <c r="S55" s="15" t="str">
        <f>$AN$6</f>
        <v>ms</v>
      </c>
      <c r="T55" s="4"/>
      <c r="U55" s="16">
        <v>0</v>
      </c>
      <c r="V55" s="4"/>
      <c r="W55" s="24" t="str">
        <f>$AM$6</f>
        <v>in</v>
      </c>
      <c r="X55" s="2"/>
      <c r="Y55" s="2" t="s">
        <v>7</v>
      </c>
      <c r="Z55" s="1"/>
      <c r="AA55" s="1"/>
      <c r="AB55" s="1"/>
      <c r="AC55" s="1"/>
      <c r="AD55" s="1"/>
      <c r="AE55" s="1"/>
      <c r="AF55" s="1"/>
      <c r="AG55" s="1"/>
      <c r="AH55" s="1"/>
      <c r="AI55" s="19" t="s">
        <v>13</v>
      </c>
      <c r="AJ55" s="19">
        <v>6</v>
      </c>
      <c r="AK55" s="19">
        <f>$F$22</f>
        <v>32</v>
      </c>
      <c r="AL55" s="19"/>
      <c r="AM55" s="19">
        <f t="shared" si="0"/>
        <v>133.1</v>
      </c>
      <c r="AN55" s="19">
        <f>$F$22</f>
        <v>32</v>
      </c>
      <c r="AO55" s="1"/>
      <c r="AP55" s="19">
        <f t="shared" si="1"/>
        <v>133.1</v>
      </c>
      <c r="AQ55" s="1">
        <f t="shared" si="2"/>
        <v>9.8563877499999979</v>
      </c>
      <c r="AR55" s="1">
        <f t="shared" si="3"/>
        <v>3.880466472303207</v>
      </c>
      <c r="AS55" s="1">
        <f t="shared" si="4"/>
        <v>133.1</v>
      </c>
      <c r="AT55" s="1">
        <f t="shared" si="5"/>
        <v>52.4015748031496</v>
      </c>
      <c r="AU55" s="1">
        <f t="shared" si="6"/>
        <v>338.07400000000001</v>
      </c>
      <c r="AV55" s="1">
        <f t="shared" si="7"/>
        <v>133.1</v>
      </c>
      <c r="AW55" s="1" cm="1">
        <f t="array" ref="AW55">INDEX($AQ$48:$AV$69,8,$AU$5)</f>
        <v>9.8563877499999979</v>
      </c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</row>
    <row r="56" spans="1:72" ht="15" thickBot="1" x14ac:dyDescent="0.4">
      <c r="A56" s="1"/>
      <c r="B56" s="5"/>
      <c r="C56" s="5"/>
      <c r="D56" s="5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1"/>
      <c r="AA56" s="1"/>
      <c r="AB56" s="1"/>
      <c r="AC56" s="1"/>
      <c r="AD56" s="1"/>
      <c r="AE56" s="1"/>
      <c r="AF56" s="1"/>
      <c r="AG56" s="1"/>
      <c r="AH56" s="1"/>
      <c r="AI56" s="19" t="s">
        <v>22</v>
      </c>
      <c r="AJ56" s="19">
        <v>7</v>
      </c>
      <c r="AK56" s="19">
        <f>$U$22</f>
        <v>62</v>
      </c>
      <c r="AL56" s="19"/>
      <c r="AM56" s="19">
        <f t="shared" si="0"/>
        <v>103.1</v>
      </c>
      <c r="AN56" s="19">
        <f>$U$22</f>
        <v>62</v>
      </c>
      <c r="AO56" s="1"/>
      <c r="AP56" s="19">
        <f t="shared" si="1"/>
        <v>103.1</v>
      </c>
      <c r="AQ56" s="1">
        <f t="shared" si="2"/>
        <v>7.6348127499999991</v>
      </c>
      <c r="AR56" s="1">
        <f t="shared" si="3"/>
        <v>3.0058309037900877</v>
      </c>
      <c r="AS56" s="1">
        <f t="shared" si="4"/>
        <v>103.1</v>
      </c>
      <c r="AT56" s="1">
        <f t="shared" si="5"/>
        <v>40.590551181102363</v>
      </c>
      <c r="AU56" s="1">
        <f t="shared" si="6"/>
        <v>261.87399999999997</v>
      </c>
      <c r="AV56" s="1">
        <f t="shared" si="7"/>
        <v>103.1</v>
      </c>
      <c r="AW56" s="1" cm="1">
        <f t="array" ref="AW56">INDEX($AQ$48:$AV$69,9,$AU$5)</f>
        <v>7.6348127499999991</v>
      </c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</row>
    <row r="57" spans="1:72" ht="15" thickBot="1" x14ac:dyDescent="0.4">
      <c r="A57" s="1"/>
      <c r="B57" s="5" t="s">
        <v>6</v>
      </c>
      <c r="C57" s="5"/>
      <c r="D57" s="20" t="str">
        <f>$AM$6</f>
        <v>in</v>
      </c>
      <c r="E57" s="2"/>
      <c r="F57" s="16">
        <v>0</v>
      </c>
      <c r="G57" s="2"/>
      <c r="H57" s="32" t="str">
        <f>IF($F$57&gt;0,$AW$68,"")</f>
        <v/>
      </c>
      <c r="I57" s="15" t="str">
        <f>$AN$6</f>
        <v>ms</v>
      </c>
      <c r="J57" s="2"/>
      <c r="K57" s="2"/>
      <c r="L57" s="2"/>
      <c r="M57" s="2"/>
      <c r="N57" s="2"/>
      <c r="O57" s="2"/>
      <c r="P57" s="2"/>
      <c r="Q57" s="2"/>
      <c r="R57" s="32" t="str">
        <f>IF($U$57&gt;0,$AW$69,"")</f>
        <v/>
      </c>
      <c r="S57" s="15" t="str">
        <f>$AN$6</f>
        <v>ms</v>
      </c>
      <c r="T57" s="4"/>
      <c r="U57" s="16">
        <v>0</v>
      </c>
      <c r="V57" s="4"/>
      <c r="W57" s="24" t="str">
        <f>$AM$6</f>
        <v>in</v>
      </c>
      <c r="X57" s="2"/>
      <c r="Y57" s="2" t="s">
        <v>9</v>
      </c>
      <c r="Z57" s="1"/>
      <c r="AA57" s="1"/>
      <c r="AB57" s="1"/>
      <c r="AC57" s="1"/>
      <c r="AD57" s="1"/>
      <c r="AE57" s="1"/>
      <c r="AF57" s="1"/>
      <c r="AG57" s="1"/>
      <c r="AH57" s="1"/>
      <c r="AI57" s="19" t="s">
        <v>14</v>
      </c>
      <c r="AJ57" s="19">
        <v>8</v>
      </c>
      <c r="AK57" s="19">
        <f>$F$35</f>
        <v>0</v>
      </c>
      <c r="AL57" s="19"/>
      <c r="AM57" s="19">
        <f t="shared" si="0"/>
        <v>165.1</v>
      </c>
      <c r="AN57" s="19">
        <f>$F$35</f>
        <v>0</v>
      </c>
      <c r="AO57" s="1"/>
      <c r="AP57" s="19">
        <f t="shared" si="1"/>
        <v>165.1</v>
      </c>
      <c r="AQ57" s="1">
        <f t="shared" si="2"/>
        <v>12.226067749999999</v>
      </c>
      <c r="AR57" s="1">
        <f t="shared" si="3"/>
        <v>4.8134110787172011</v>
      </c>
      <c r="AS57" s="1">
        <f t="shared" si="4"/>
        <v>0</v>
      </c>
      <c r="AT57" s="1">
        <f t="shared" si="5"/>
        <v>0</v>
      </c>
      <c r="AU57" s="1">
        <f t="shared" si="6"/>
        <v>0</v>
      </c>
      <c r="AV57" s="1">
        <f t="shared" si="7"/>
        <v>0</v>
      </c>
      <c r="AW57" s="1" cm="1">
        <f t="array" ref="AW57">INDEX($AQ$48:$AV$69,10,$AU$5)</f>
        <v>12.226067749999999</v>
      </c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</row>
    <row r="58" spans="1:72" x14ac:dyDescent="0.3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1"/>
      <c r="AA58" s="1"/>
      <c r="AB58" s="1"/>
      <c r="AC58" s="1"/>
      <c r="AD58" s="1"/>
      <c r="AE58" s="1"/>
      <c r="AF58" s="1"/>
      <c r="AG58" s="1"/>
      <c r="AH58" s="1"/>
      <c r="AI58" s="19" t="s">
        <v>17</v>
      </c>
      <c r="AJ58" s="19">
        <v>9</v>
      </c>
      <c r="AK58" s="19">
        <f>$U$35</f>
        <v>0</v>
      </c>
      <c r="AL58" s="19"/>
      <c r="AM58" s="19">
        <f t="shared" si="0"/>
        <v>165.1</v>
      </c>
      <c r="AN58" s="19">
        <f>$U$35</f>
        <v>0</v>
      </c>
      <c r="AO58" s="1"/>
      <c r="AP58" s="19">
        <f t="shared" si="1"/>
        <v>165.1</v>
      </c>
      <c r="AQ58" s="1">
        <f t="shared" si="2"/>
        <v>12.226067749999999</v>
      </c>
      <c r="AR58" s="1">
        <f t="shared" si="3"/>
        <v>4.8134110787172011</v>
      </c>
      <c r="AS58" s="1">
        <f t="shared" si="4"/>
        <v>0</v>
      </c>
      <c r="AT58" s="1">
        <f t="shared" si="5"/>
        <v>0</v>
      </c>
      <c r="AU58" s="1">
        <f t="shared" si="6"/>
        <v>0</v>
      </c>
      <c r="AV58" s="1">
        <f t="shared" si="7"/>
        <v>0</v>
      </c>
      <c r="AW58" s="1" cm="1">
        <f t="array" ref="AW58">INDEX($AQ$48:$AV$69,11,$AU$5)</f>
        <v>12.226067749999999</v>
      </c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</row>
    <row r="59" spans="1:72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9" t="s">
        <v>15</v>
      </c>
      <c r="AJ59" s="19">
        <v>10</v>
      </c>
      <c r="AK59" s="19">
        <f>$F$38</f>
        <v>0</v>
      </c>
      <c r="AL59" s="19"/>
      <c r="AM59" s="19">
        <f t="shared" si="0"/>
        <v>165.1</v>
      </c>
      <c r="AN59" s="19">
        <f>$F$38</f>
        <v>0</v>
      </c>
      <c r="AO59" s="1"/>
      <c r="AP59" s="19">
        <f t="shared" si="1"/>
        <v>165.1</v>
      </c>
      <c r="AQ59" s="1">
        <f t="shared" si="2"/>
        <v>12.226067749999999</v>
      </c>
      <c r="AR59" s="1">
        <f t="shared" si="3"/>
        <v>4.8134110787172011</v>
      </c>
      <c r="AS59" s="1">
        <f t="shared" si="4"/>
        <v>0</v>
      </c>
      <c r="AT59" s="1">
        <f t="shared" si="5"/>
        <v>0</v>
      </c>
      <c r="AU59" s="1">
        <f t="shared" si="6"/>
        <v>0</v>
      </c>
      <c r="AV59" s="1">
        <f t="shared" si="7"/>
        <v>0</v>
      </c>
      <c r="AW59" s="1" cm="1">
        <f t="array" ref="AW59">INDEX($AQ$48:$AV$69,12,$AU$5)</f>
        <v>12.226067749999999</v>
      </c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</row>
    <row r="60" spans="1:72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9" t="s">
        <v>18</v>
      </c>
      <c r="AJ60" s="19">
        <v>11</v>
      </c>
      <c r="AK60" s="19">
        <f>$U$38</f>
        <v>0</v>
      </c>
      <c r="AL60" s="19"/>
      <c r="AM60" s="19">
        <f t="shared" si="0"/>
        <v>165.1</v>
      </c>
      <c r="AN60" s="19">
        <f>$U$38</f>
        <v>0</v>
      </c>
      <c r="AO60" s="1"/>
      <c r="AP60" s="19">
        <f t="shared" si="1"/>
        <v>165.1</v>
      </c>
      <c r="AQ60" s="1">
        <f t="shared" si="2"/>
        <v>12.226067749999999</v>
      </c>
      <c r="AR60" s="1">
        <f t="shared" si="3"/>
        <v>4.8134110787172011</v>
      </c>
      <c r="AS60" s="1">
        <f t="shared" si="4"/>
        <v>0</v>
      </c>
      <c r="AT60" s="1">
        <f t="shared" si="5"/>
        <v>0</v>
      </c>
      <c r="AU60" s="1">
        <f t="shared" si="6"/>
        <v>0</v>
      </c>
      <c r="AV60" s="1">
        <f t="shared" si="7"/>
        <v>0</v>
      </c>
      <c r="AW60" s="1" cm="1">
        <f t="array" ref="AW60">INDEX($AQ$48:$AV$69,13,$AU$5)</f>
        <v>12.226067749999999</v>
      </c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</row>
    <row r="61" spans="1:72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9" t="s">
        <v>16</v>
      </c>
      <c r="AJ61" s="19">
        <v>12</v>
      </c>
      <c r="AK61" s="19">
        <f>$F$41</f>
        <v>0</v>
      </c>
      <c r="AL61" s="19"/>
      <c r="AM61" s="19">
        <f t="shared" si="0"/>
        <v>165.1</v>
      </c>
      <c r="AN61" s="19">
        <f>$F$41</f>
        <v>0</v>
      </c>
      <c r="AO61" s="1"/>
      <c r="AP61" s="19">
        <f t="shared" si="1"/>
        <v>165.1</v>
      </c>
      <c r="AQ61" s="1">
        <f t="shared" si="2"/>
        <v>12.226067749999999</v>
      </c>
      <c r="AR61" s="1">
        <f t="shared" si="3"/>
        <v>4.8134110787172011</v>
      </c>
      <c r="AS61" s="1">
        <f t="shared" si="4"/>
        <v>0</v>
      </c>
      <c r="AT61" s="1">
        <f t="shared" si="5"/>
        <v>0</v>
      </c>
      <c r="AU61" s="1">
        <f t="shared" si="6"/>
        <v>0</v>
      </c>
      <c r="AV61" s="1">
        <f t="shared" si="7"/>
        <v>0</v>
      </c>
      <c r="AW61" s="1" cm="1">
        <f t="array" ref="AW61">INDEX($AQ$48:$AV$69,14,$AU$5)</f>
        <v>12.226067749999999</v>
      </c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9" t="s">
        <v>19</v>
      </c>
      <c r="AJ62" s="19">
        <v>13</v>
      </c>
      <c r="AK62" s="19">
        <f>$U$41</f>
        <v>0</v>
      </c>
      <c r="AL62" s="19"/>
      <c r="AM62" s="19">
        <f t="shared" si="0"/>
        <v>165.1</v>
      </c>
      <c r="AN62" s="19">
        <f>$U$41</f>
        <v>0</v>
      </c>
      <c r="AO62" s="1"/>
      <c r="AP62" s="19">
        <f t="shared" si="1"/>
        <v>165.1</v>
      </c>
      <c r="AQ62" s="1">
        <f t="shared" si="2"/>
        <v>12.226067749999999</v>
      </c>
      <c r="AR62" s="1">
        <f t="shared" si="3"/>
        <v>4.8134110787172011</v>
      </c>
      <c r="AS62" s="1">
        <f t="shared" si="4"/>
        <v>0</v>
      </c>
      <c r="AT62" s="1">
        <f t="shared" si="5"/>
        <v>0</v>
      </c>
      <c r="AU62" s="1">
        <f t="shared" si="6"/>
        <v>0</v>
      </c>
      <c r="AV62" s="1">
        <f t="shared" si="7"/>
        <v>0</v>
      </c>
      <c r="AW62" s="1" cm="1">
        <f t="array" ref="AW62">INDEX($AQ$48:$AV$69,15,$AU$5)</f>
        <v>12.226067749999999</v>
      </c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2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9" t="s">
        <v>23</v>
      </c>
      <c r="AJ63" s="19">
        <v>14</v>
      </c>
      <c r="AK63" s="19">
        <f>$O$44</f>
        <v>0</v>
      </c>
      <c r="AL63" s="19"/>
      <c r="AM63" s="19">
        <f t="shared" si="0"/>
        <v>165.1</v>
      </c>
      <c r="AN63" s="19">
        <f>$O$44</f>
        <v>0</v>
      </c>
      <c r="AO63" s="1"/>
      <c r="AP63" s="19">
        <f t="shared" si="1"/>
        <v>165.1</v>
      </c>
      <c r="AQ63" s="1">
        <f t="shared" si="2"/>
        <v>12.226067749999999</v>
      </c>
      <c r="AR63" s="1">
        <f t="shared" si="3"/>
        <v>4.8134110787172011</v>
      </c>
      <c r="AS63" s="1">
        <f t="shared" si="4"/>
        <v>0</v>
      </c>
      <c r="AT63" s="1">
        <f t="shared" si="5"/>
        <v>0</v>
      </c>
      <c r="AU63" s="1">
        <f t="shared" si="6"/>
        <v>0</v>
      </c>
      <c r="AV63" s="1">
        <f t="shared" si="7"/>
        <v>0</v>
      </c>
      <c r="AW63" s="1" cm="1">
        <f t="array" ref="AW63">INDEX($AQ$48:$AV$69,16,$AU$5)</f>
        <v>12.226067749999999</v>
      </c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2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9" t="s">
        <v>4</v>
      </c>
      <c r="AJ64" s="19">
        <v>15</v>
      </c>
      <c r="AK64" s="19">
        <f>$O$45</f>
        <v>0</v>
      </c>
      <c r="AL64" s="19"/>
      <c r="AM64" s="19">
        <f t="shared" si="0"/>
        <v>165.1</v>
      </c>
      <c r="AN64" s="19">
        <f>$O$45</f>
        <v>0</v>
      </c>
      <c r="AO64" s="1"/>
      <c r="AP64" s="19">
        <f t="shared" si="1"/>
        <v>165.1</v>
      </c>
      <c r="AQ64" s="1">
        <f t="shared" si="2"/>
        <v>12.226067749999999</v>
      </c>
      <c r="AR64" s="1">
        <f t="shared" si="3"/>
        <v>4.8134110787172011</v>
      </c>
      <c r="AS64" s="1">
        <f t="shared" si="4"/>
        <v>0</v>
      </c>
      <c r="AT64" s="1">
        <f t="shared" si="5"/>
        <v>0</v>
      </c>
      <c r="AU64" s="1">
        <f t="shared" si="6"/>
        <v>0</v>
      </c>
      <c r="AV64" s="1">
        <f t="shared" si="7"/>
        <v>0</v>
      </c>
      <c r="AW64" s="1" cm="1">
        <f t="array" ref="AW64">INDEX($AQ$48:$AV$69,17,$AU$5)</f>
        <v>12.226067749999999</v>
      </c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2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9" t="s">
        <v>5</v>
      </c>
      <c r="AJ65" s="19">
        <v>16</v>
      </c>
      <c r="AK65" s="19">
        <f>$O$46</f>
        <v>0</v>
      </c>
      <c r="AL65" s="19"/>
      <c r="AM65" s="19">
        <f t="shared" si="0"/>
        <v>165.1</v>
      </c>
      <c r="AN65" s="19">
        <f>$O$46</f>
        <v>0</v>
      </c>
      <c r="AO65" s="1"/>
      <c r="AP65" s="19">
        <f t="shared" si="1"/>
        <v>165.1</v>
      </c>
      <c r="AQ65" s="1">
        <f t="shared" si="2"/>
        <v>12.226067749999999</v>
      </c>
      <c r="AR65" s="1">
        <f t="shared" si="3"/>
        <v>4.8134110787172011</v>
      </c>
      <c r="AS65" s="1">
        <f t="shared" si="4"/>
        <v>0</v>
      </c>
      <c r="AT65" s="1">
        <f t="shared" si="5"/>
        <v>0</v>
      </c>
      <c r="AU65" s="1">
        <f t="shared" si="6"/>
        <v>0</v>
      </c>
      <c r="AV65" s="1">
        <f t="shared" si="7"/>
        <v>0</v>
      </c>
      <c r="AW65" s="1" cm="1">
        <f t="array" ref="AW65">INDEX($AQ$48:$AV$69,18,$AU$5)</f>
        <v>12.226067749999999</v>
      </c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2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9" t="s">
        <v>6</v>
      </c>
      <c r="AJ66" s="19">
        <v>17</v>
      </c>
      <c r="AK66" s="19">
        <f>$O$47</f>
        <v>0</v>
      </c>
      <c r="AL66" s="19"/>
      <c r="AM66" s="19">
        <f t="shared" si="0"/>
        <v>165.1</v>
      </c>
      <c r="AN66" s="19">
        <f>$O$47</f>
        <v>0</v>
      </c>
      <c r="AO66" s="1"/>
      <c r="AP66" s="19">
        <f t="shared" si="1"/>
        <v>165.1</v>
      </c>
      <c r="AQ66" s="1">
        <f t="shared" si="2"/>
        <v>12.226067749999999</v>
      </c>
      <c r="AR66" s="1">
        <f t="shared" si="3"/>
        <v>4.8134110787172011</v>
      </c>
      <c r="AS66" s="1">
        <f t="shared" si="4"/>
        <v>0</v>
      </c>
      <c r="AT66" s="1">
        <f t="shared" si="5"/>
        <v>0</v>
      </c>
      <c r="AU66" s="1">
        <f t="shared" si="6"/>
        <v>0</v>
      </c>
      <c r="AV66" s="1">
        <f t="shared" si="7"/>
        <v>0</v>
      </c>
      <c r="AW66" s="1" cm="1">
        <f t="array" ref="AW66">INDEX($AQ$48:$AV$69,19,$AU$5)</f>
        <v>12.226067749999999</v>
      </c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2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9" t="s">
        <v>7</v>
      </c>
      <c r="AJ67" s="19">
        <v>18</v>
      </c>
      <c r="AK67" s="19">
        <f>$O$48</f>
        <v>0</v>
      </c>
      <c r="AL67" s="19"/>
      <c r="AM67" s="19">
        <f t="shared" si="0"/>
        <v>165.1</v>
      </c>
      <c r="AN67" s="19">
        <f>$O$48</f>
        <v>0</v>
      </c>
      <c r="AO67" s="1"/>
      <c r="AP67" s="19">
        <f t="shared" si="1"/>
        <v>165.1</v>
      </c>
      <c r="AQ67" s="1">
        <f t="shared" si="2"/>
        <v>12.226067749999999</v>
      </c>
      <c r="AR67" s="1">
        <f t="shared" si="3"/>
        <v>4.8134110787172011</v>
      </c>
      <c r="AS67" s="1">
        <f t="shared" si="4"/>
        <v>0</v>
      </c>
      <c r="AT67" s="1">
        <f t="shared" si="5"/>
        <v>0</v>
      </c>
      <c r="AU67" s="1">
        <f t="shared" si="6"/>
        <v>0</v>
      </c>
      <c r="AV67" s="1">
        <f t="shared" si="7"/>
        <v>0</v>
      </c>
      <c r="AW67" s="1" cm="1">
        <f t="array" ref="AW67">INDEX($AQ$48:$AV$69,20,$AU$5)</f>
        <v>12.226067749999999</v>
      </c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2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9" t="s">
        <v>8</v>
      </c>
      <c r="AJ68" s="19">
        <v>19</v>
      </c>
      <c r="AK68" s="19">
        <f>$O$49</f>
        <v>0</v>
      </c>
      <c r="AL68" s="19"/>
      <c r="AM68" s="19">
        <f t="shared" si="0"/>
        <v>165.1</v>
      </c>
      <c r="AN68" s="19">
        <f>$O$49</f>
        <v>0</v>
      </c>
      <c r="AO68" s="1"/>
      <c r="AP68" s="19">
        <f t="shared" si="1"/>
        <v>165.1</v>
      </c>
      <c r="AQ68" s="1">
        <f t="shared" si="2"/>
        <v>12.226067749999999</v>
      </c>
      <c r="AR68" s="1">
        <f t="shared" si="3"/>
        <v>4.8134110787172011</v>
      </c>
      <c r="AS68" s="1">
        <f t="shared" si="4"/>
        <v>0</v>
      </c>
      <c r="AT68" s="1">
        <f t="shared" si="5"/>
        <v>0</v>
      </c>
      <c r="AU68" s="1">
        <f t="shared" si="6"/>
        <v>0</v>
      </c>
      <c r="AV68" s="1">
        <f t="shared" si="7"/>
        <v>0</v>
      </c>
      <c r="AW68" s="1" cm="1">
        <f t="array" ref="AW68">INDEX($AQ$48:$AV$69,21,$AU$5)</f>
        <v>12.226067749999999</v>
      </c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2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9" t="s">
        <v>9</v>
      </c>
      <c r="AJ69" s="19">
        <v>20</v>
      </c>
      <c r="AK69" s="19">
        <f>$O$50</f>
        <v>0</v>
      </c>
      <c r="AL69" s="19"/>
      <c r="AM69" s="19">
        <f t="shared" si="0"/>
        <v>165.1</v>
      </c>
      <c r="AN69" s="19">
        <f>$O$50</f>
        <v>0</v>
      </c>
      <c r="AO69" s="1"/>
      <c r="AP69" s="19">
        <f t="shared" si="1"/>
        <v>165.1</v>
      </c>
      <c r="AQ69" s="1">
        <f t="shared" si="2"/>
        <v>12.226067749999999</v>
      </c>
      <c r="AR69" s="1">
        <f t="shared" si="3"/>
        <v>4.8134110787172011</v>
      </c>
      <c r="AS69" s="1">
        <f t="shared" si="4"/>
        <v>0</v>
      </c>
      <c r="AT69" s="1">
        <f t="shared" si="5"/>
        <v>0</v>
      </c>
      <c r="AU69" s="1">
        <f t="shared" si="6"/>
        <v>0</v>
      </c>
      <c r="AV69" s="1">
        <f t="shared" si="7"/>
        <v>0</v>
      </c>
      <c r="AW69" s="1" cm="1">
        <f t="array" ref="AW69">INDEX($AQ$48:$AV$69,22,$AU$5)</f>
        <v>12.226067749999999</v>
      </c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2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2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2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2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2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2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2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2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2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</row>
    <row r="79" spans="1:72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</row>
    <row r="80" spans="1:72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</row>
    <row r="81" spans="1:72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</row>
    <row r="82" spans="1:72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</row>
    <row r="83" spans="1:72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</row>
    <row r="84" spans="1:72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</row>
    <row r="85" spans="1:72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</row>
    <row r="86" spans="1:72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</row>
    <row r="87" spans="1:72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</row>
    <row r="88" spans="1:72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</row>
    <row r="89" spans="1:72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</row>
    <row r="90" spans="1:72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</row>
    <row r="91" spans="1:72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</row>
    <row r="92" spans="1:72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</row>
    <row r="93" spans="1:72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</row>
    <row r="94" spans="1:72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</row>
    <row r="95" spans="1:72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</row>
    <row r="96" spans="1:72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35" t="s">
        <v>51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</row>
    <row r="97" spans="1:72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</row>
    <row r="98" spans="1:72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</row>
    <row r="99" spans="1:72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</row>
    <row r="100" spans="1:72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</row>
    <row r="101" spans="1:72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</row>
    <row r="102" spans="1:72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</row>
    <row r="103" spans="1:72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</row>
  </sheetData>
  <sheetProtection algorithmName="SHA-512" hashValue="5vK+jxsSN37E7K37eYV0KTwSySaECatK4rulBfdVA8HOE2fvHvWq/QVwNkjQi6k39JXB7Jp8Gevda32c0/XSUw==" saltValue="sA3NdpELHLYFgifzS990qQ==" spinCount="100000" sheet="1" objects="1" scenarios="1" selectLockedCells="1"/>
  <customSheetViews>
    <customSheetView guid="{1B6D6FD9-63CF-43ED-8C61-C695A31EE323}" showPageBreaks="1" hiddenColumns="1" view="pageLayout">
      <selection activeCell="AG41" sqref="AG41"/>
      <pageMargins left="0.7" right="0.7" top="0.75" bottom="0.75" header="0.3" footer="0.3"/>
      <pageSetup orientation="portrait" horizontalDpi="1200" verticalDpi="1200" r:id="rId1"/>
    </customSheetView>
  </customSheetViews>
  <mergeCells count="10">
    <mergeCell ref="F3:I3"/>
    <mergeCell ref="F5:I5"/>
    <mergeCell ref="AQ47:AW47"/>
    <mergeCell ref="AK47:AP47"/>
    <mergeCell ref="L46:O46"/>
    <mergeCell ref="V5:W5"/>
    <mergeCell ref="AJ13:AL13"/>
    <mergeCell ref="L11:O11"/>
    <mergeCell ref="R5:U5"/>
    <mergeCell ref="R3:U3"/>
  </mergeCells>
  <dataValidations count="2">
    <dataValidation type="list" allowBlank="1" showInputMessage="1" showErrorMessage="1" sqref="AK6:AK8 R5" xr:uid="{6FB5A43C-FD1C-4E0C-8BF2-2D1FD8ED065C}">
      <formula1>$AK$6:$AK$8</formula1>
    </dataValidation>
    <dataValidation type="list" allowBlank="1" showInputMessage="1" showErrorMessage="1" sqref="F4:F5" xr:uid="{2696AE5E-1240-4D31-87B8-843AD1412D6C}">
      <formula1>$AK$7:$AK$8</formula1>
    </dataValidation>
  </dataValidations>
  <pageMargins left="0.7" right="0.7" top="0.75" bottom="0.75" header="0.3" footer="0.3"/>
  <pageSetup orientation="portrait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Morel America</dc:creator>
  <cp:lastModifiedBy>Morel America</cp:lastModifiedBy>
  <dcterms:created xsi:type="dcterms:W3CDTF">2025-07-23T18:00:03Z</dcterms:created>
  <dcterms:modified xsi:type="dcterms:W3CDTF">2025-09-22T23:38:55Z</dcterms:modified>
</cp:coreProperties>
</file>